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Volumes/Projects Team/Boehringer International/PRRS/2023_12 pagers &amp; folders/2024_07 Herd Closure Economics pager/excel/"/>
    </mc:Choice>
  </mc:AlternateContent>
  <xr:revisionPtr revIDLastSave="0" documentId="13_ncr:1_{65A20E27-B483-5143-9BE5-23EA9BAF6CBF}" xr6:coauthVersionLast="47" xr6:coauthVersionMax="47" xr10:uidLastSave="{00000000-0000-0000-0000-000000000000}"/>
  <bookViews>
    <workbookView xWindow="8240" yWindow="500" windowWidth="38860" windowHeight="28300" tabRatio="500" xr2:uid="{00000000-000D-0000-FFFF-FFFF00000000}"/>
  </bookViews>
  <sheets>
    <sheet name="Model_v5 prior immunity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1" i="1" l="1"/>
  <c r="F18" i="1" l="1"/>
  <c r="F19" i="1"/>
  <c r="B29" i="1"/>
  <c r="L30" i="1" l="1"/>
  <c r="L31" i="1" s="1"/>
  <c r="C11" i="1"/>
  <c r="F12" i="1"/>
  <c r="I11" i="1"/>
  <c r="E11" i="1"/>
  <c r="B30" i="1"/>
  <c r="O26" i="1"/>
  <c r="N26" i="1"/>
  <c r="M26" i="1"/>
  <c r="J12" i="1" l="1"/>
  <c r="G12" i="1"/>
  <c r="J11" i="1"/>
  <c r="J13" i="1" l="1"/>
  <c r="L12" i="1"/>
  <c r="G13" i="1"/>
  <c r="L11" i="1"/>
  <c r="L13" i="1" l="1"/>
  <c r="B25" i="1" l="1"/>
  <c r="L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 Linhares</author>
    <author>Aida Carrillo</author>
  </authors>
  <commentList>
    <comment ref="C9" authorId="0" shapeId="0" xr:uid="{00000000-0006-0000-0000-000001000000}">
      <text>
        <r>
          <rPr>
            <b/>
            <sz val="14"/>
            <color rgb="FF000000"/>
            <rFont val="Boehringer Forward Text"/>
            <family val="2"/>
            <charset val="77"/>
          </rPr>
          <t>Daniel Linhares:</t>
        </r>
        <r>
          <rPr>
            <sz val="14"/>
            <color rgb="FF000000"/>
            <rFont val="Boehringer Forward Text"/>
            <family val="2"/>
            <charset val="77"/>
          </rPr>
          <t xml:space="preserve">
</t>
        </r>
        <r>
          <rPr>
            <sz val="14"/>
            <color rgb="FF000000"/>
            <rFont val="Boehringer Forward Text"/>
            <family val="2"/>
            <charset val="77"/>
          </rPr>
          <t>Cost of Closure, $25/sow as per Yeske's Mhp paper</t>
        </r>
      </text>
    </comment>
    <comment ref="E9" authorId="0" shapeId="0" xr:uid="{00000000-0006-0000-0000-000002000000}">
      <text>
        <r>
          <rPr>
            <b/>
            <sz val="12"/>
            <color rgb="FF000000"/>
            <rFont val="Boehringer Forward Text"/>
            <family val="2"/>
            <charset val="77"/>
          </rPr>
          <t>Daniel Linhares:</t>
        </r>
        <r>
          <rPr>
            <sz val="12"/>
            <color rgb="FF000000"/>
            <rFont val="Boehringer Forward Text"/>
            <family val="2"/>
            <charset val="77"/>
          </rPr>
          <t xml:space="preserve">
</t>
        </r>
        <r>
          <rPr>
            <sz val="12"/>
            <color rgb="FF000000"/>
            <rFont val="Boehringer Forward Text"/>
            <family val="2"/>
            <charset val="77"/>
          </rPr>
          <t>The opportunity cost for pigs not weaned was calculated by muliplying the margin over variable cost ($66.72) by number of pigs not weaned/1,000 sows</t>
        </r>
      </text>
    </comment>
    <comment ref="I9" authorId="0" shapeId="0" xr:uid="{00000000-0006-0000-0000-000003000000}">
      <text>
        <r>
          <rPr>
            <b/>
            <sz val="12"/>
            <color rgb="FF000000"/>
            <rFont val="Boehringer Forward Text"/>
            <family val="2"/>
            <charset val="77"/>
          </rPr>
          <t>Daniel Linhares:</t>
        </r>
        <r>
          <rPr>
            <sz val="12"/>
            <color rgb="FF000000"/>
            <rFont val="Boehringer Forward Text"/>
            <family val="2"/>
            <charset val="77"/>
          </rPr>
          <t xml:space="preserve">
</t>
        </r>
        <r>
          <rPr>
            <sz val="12"/>
            <color rgb="FF000000"/>
            <rFont val="Boehringer Forward Text"/>
            <family val="2"/>
            <charset val="77"/>
          </rPr>
          <t>The opportunity cost for growing performance was calculated by multiplying the TTNP by the number of pigs weaned per week (500) and cost attributed to PRRSv infection ($13.52). It was then discounted the pigs not weaned from TTBP to TTNP.</t>
        </r>
      </text>
    </comment>
    <comment ref="F20" authorId="1" shapeId="0" xr:uid="{067509DC-52FE-FE47-AFA6-072239A691CC}">
      <text>
        <r>
          <rPr>
            <b/>
            <sz val="9"/>
            <color rgb="FF000000"/>
            <rFont val="Boehringer Forward Text"/>
            <family val="2"/>
            <charset val="77"/>
          </rPr>
          <t>Daniel Linhares:</t>
        </r>
        <r>
          <rPr>
            <sz val="9"/>
            <color rgb="FF000000"/>
            <rFont val="Boehringer Forward Text"/>
            <family val="2"/>
            <charset val="77"/>
          </rPr>
          <t xml:space="preserve">
</t>
        </r>
        <r>
          <rPr>
            <sz val="9"/>
            <color rgb="FF000000"/>
            <rFont val="Boehringer Forward Text"/>
            <family val="2"/>
            <charset val="77"/>
          </rPr>
          <t>MOVC/pig (66.72) prior immunity and MLV vs LVI papers $10 to be conservative</t>
        </r>
      </text>
    </comment>
    <comment ref="F21" authorId="1" shapeId="0" xr:uid="{7BD7BF46-CA12-4E4E-99C9-9265DB80DE1F}">
      <text>
        <r>
          <rPr>
            <b/>
            <sz val="9"/>
            <color rgb="FF000000"/>
            <rFont val="Boehringer Forward Text"/>
            <family val="2"/>
            <charset val="77"/>
          </rPr>
          <t>Anonymous:</t>
        </r>
        <r>
          <rPr>
            <sz val="9"/>
            <color rgb="FF000000"/>
            <rFont val="Boehringer Forward Text"/>
            <family val="2"/>
            <charset val="77"/>
          </rPr>
          <t xml:space="preserve">
</t>
        </r>
        <r>
          <rPr>
            <sz val="9"/>
            <color rgb="FF000000"/>
            <rFont val="Boehringer Forward Text"/>
            <family val="2"/>
            <charset val="77"/>
          </rPr>
          <t>Conservative estimate</t>
        </r>
      </text>
    </comment>
  </commentList>
</comments>
</file>

<file path=xl/sharedStrings.xml><?xml version="1.0" encoding="utf-8"?>
<sst xmlns="http://schemas.openxmlformats.org/spreadsheetml/2006/main" count="40" uniqueCount="34">
  <si>
    <t>Assumptions/Limitations</t>
  </si>
  <si>
    <t>TTBP</t>
  </si>
  <si>
    <t>Opp cost</t>
  </si>
  <si>
    <t>TTS</t>
  </si>
  <si>
    <t>Total OC</t>
  </si>
  <si>
    <t>+</t>
  </si>
  <si>
    <t>=</t>
  </si>
  <si>
    <t>Assuming weekly AI-AO operation of W-F sites</t>
  </si>
  <si>
    <t>Simple, deterministic model (doesn't take into account the variability)</t>
  </si>
  <si>
    <t>Pigs weaned / week</t>
  </si>
  <si>
    <t>Margin over variable cost (MOVC)</t>
  </si>
  <si>
    <t>.</t>
  </si>
  <si>
    <t>Herd Closure</t>
  </si>
  <si>
    <t>Not herd closure</t>
  </si>
  <si>
    <t>Cost Herd closure</t>
  </si>
  <si>
    <t>Opportunity cost for grow-finish performance</t>
  </si>
  <si>
    <t>Cost of herd closure</t>
  </si>
  <si>
    <t>Total
Opportunity cost</t>
  </si>
  <si>
    <t>Number of sows</t>
  </si>
  <si>
    <t>Pigs weaned / sow / year</t>
  </si>
  <si>
    <t>Slaughtered/sow/year</t>
  </si>
  <si>
    <t>Extra cost / PRRSv-positive growing pig</t>
  </si>
  <si>
    <t>Model assumptions</t>
  </si>
  <si>
    <t>Assuming that herds that reached TTS would have truly eliminated PRRSv</t>
  </si>
  <si>
    <t>Doesn't take into account interactions</t>
  </si>
  <si>
    <t>Based on Prior Immunity Value</t>
  </si>
  <si>
    <t>Opportunity cost for pigs not weaned</t>
  </si>
  <si>
    <t>Pigs not weaned</t>
  </si>
  <si>
    <t>It only quantifies the differences of the outcomes (partial budget analysis)</t>
  </si>
  <si>
    <r>
      <rPr>
        <b/>
        <sz val="14"/>
        <color theme="1"/>
        <rFont val="Boehringer Forward Text"/>
      </rPr>
      <t>Difference</t>
    </r>
    <r>
      <rPr>
        <sz val="14"/>
        <color theme="1"/>
        <rFont val="Boehringer Forward Text"/>
      </rPr>
      <t xml:space="preserve"> </t>
    </r>
    <r>
      <rPr>
        <i/>
        <sz val="14"/>
        <color theme="1"/>
        <rFont val="Boehringer Forward Text"/>
      </rPr>
      <t>(advantage to the herd closure intervention)</t>
    </r>
  </si>
  <si>
    <t>Model A - Implementing Herd Closure to control PRRSV</t>
  </si>
  <si>
    <r>
      <t>Sensitivity table 1</t>
    </r>
    <r>
      <rPr>
        <sz val="18"/>
        <color theme="0"/>
        <rFont val="Boehringer Forward Text"/>
      </rPr>
      <t xml:space="preserve"> - Effect of PRRSV-attributed cost for grow-finish pigs and market conditions (margin/pig)</t>
    </r>
  </si>
  <si>
    <r>
      <t>Sensitivity table 2</t>
    </r>
    <r>
      <rPr>
        <sz val="18"/>
        <color theme="0"/>
        <rFont val="Boehringer Forward Text"/>
      </rPr>
      <t xml:space="preserve"> - Effect of sow herd productivity (pigs/sow/year) and market conditions (margin/pig)</t>
    </r>
  </si>
  <si>
    <t>Please edit the yellow cells to explore different values and observe how the charts dynamically update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</si>
</sst>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$&quot;#,##0_);[Red]\(&quot;$&quot;#,##0\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(&quot;$&quot;* #,##0_);_(&quot;$&quot;* \(#,##0\);_(&quot;$&quot;* &quot;-&quot;??_);_(@_)"/>
    <numFmt numFmtId="169" formatCode="_(* #,##0_);_(* \(#,##0\);_(* &quot;-&quot;??_);_(@_)"/>
    <numFmt numFmtId="170" formatCode="&quot;$&quot;#,##0"/>
    <numFmt numFmtId="171" formatCode="_(* #,##0.0_);_(* \(#,##0.0\);_(* &quot;-&quot;_);_(@_)"/>
    <numFmt numFmtId="172" formatCode="_-[$$-409]* #,##0.00_ ;_-[$$-409]* \-#,##0.00\ ;_-[$$-409]* &quot;-&quot;??_ ;_-@_ "/>
    <numFmt numFmtId="173" formatCode="_-[$$-409]* #,##0_ ;_-[$$-409]* \-#,##0\ ;_-[$$-409]* &quot;-&quot;_ ;_-@_ "/>
    <numFmt numFmtId="174" formatCode="#,##0.0"/>
  </numFmts>
  <fonts count="2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u/>
      <sz val="12"/>
      <color theme="11"/>
      <name val="Calibri"/>
      <family val="2"/>
      <charset val="238"/>
      <scheme val="minor"/>
    </font>
    <font>
      <sz val="14"/>
      <color theme="1"/>
      <name val="Courier New"/>
      <family val="3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0"/>
      <name val="Calibri"/>
      <family val="2"/>
      <charset val="238"/>
      <scheme val="minor"/>
    </font>
    <font>
      <b/>
      <sz val="14"/>
      <color rgb="FF08312A"/>
      <name val="Boehringer Forward Text"/>
    </font>
    <font>
      <sz val="12"/>
      <color theme="1"/>
      <name val="Boehringer Forward Text"/>
    </font>
    <font>
      <b/>
      <sz val="12"/>
      <color theme="1"/>
      <name val="Boehringer Forward Text"/>
    </font>
    <font>
      <b/>
      <sz val="9"/>
      <color rgb="FF000000"/>
      <name val="Boehringer Forward Text"/>
      <family val="2"/>
      <charset val="77"/>
    </font>
    <font>
      <sz val="9"/>
      <color rgb="FF000000"/>
      <name val="Boehringer Forward Text"/>
      <family val="2"/>
      <charset val="77"/>
    </font>
    <font>
      <b/>
      <sz val="14"/>
      <name val="Boehringer Forward Text"/>
    </font>
    <font>
      <b/>
      <sz val="14"/>
      <color theme="1"/>
      <name val="Boehringer Forward Text"/>
    </font>
    <font>
      <sz val="14"/>
      <color theme="1"/>
      <name val="Boehringer Forward Text"/>
    </font>
    <font>
      <i/>
      <sz val="14"/>
      <color theme="1"/>
      <name val="Boehringer Forward Text"/>
    </font>
    <font>
      <sz val="14"/>
      <name val="Boehringer Forward Text"/>
    </font>
    <font>
      <sz val="14"/>
      <name val="Calibri"/>
      <family val="2"/>
      <scheme val="minor"/>
    </font>
    <font>
      <b/>
      <sz val="18"/>
      <color theme="0"/>
      <name val="Boehringer Forward Text"/>
    </font>
    <font>
      <b/>
      <sz val="36"/>
      <color theme="0"/>
      <name val="Boehringer Forward Head"/>
    </font>
    <font>
      <sz val="24"/>
      <color theme="0"/>
      <name val="Boehringer Forward Head"/>
    </font>
    <font>
      <sz val="14"/>
      <color theme="0"/>
      <name val="Calibri"/>
      <family val="2"/>
      <scheme val="minor"/>
    </font>
    <font>
      <sz val="14"/>
      <color theme="0"/>
      <name val="Boehringer Forward Text"/>
    </font>
    <font>
      <sz val="18"/>
      <color theme="0"/>
      <name val="Boehringer Forward Text"/>
    </font>
    <font>
      <b/>
      <sz val="14"/>
      <color rgb="FF000000"/>
      <name val="Boehringer Forward Text"/>
      <family val="2"/>
      <charset val="77"/>
    </font>
    <font>
      <sz val="14"/>
      <color rgb="FF000000"/>
      <name val="Boehringer Forward Text"/>
      <family val="2"/>
      <charset val="77"/>
    </font>
    <font>
      <b/>
      <sz val="12"/>
      <color rgb="FF000000"/>
      <name val="Boehringer Forward Text"/>
      <family val="2"/>
      <charset val="77"/>
    </font>
    <font>
      <sz val="12"/>
      <color rgb="FF000000"/>
      <name val="Boehringer Forward Text"/>
      <family val="2"/>
      <charset val="77"/>
    </font>
  </fonts>
  <fills count="6">
    <fill>
      <patternFill patternType="none"/>
    </fill>
    <fill>
      <patternFill patternType="gray125"/>
    </fill>
    <fill>
      <patternFill patternType="solid">
        <fgColor rgb="FF00E47C"/>
        <bgColor indexed="64"/>
      </patternFill>
    </fill>
    <fill>
      <patternFill patternType="solid">
        <fgColor rgb="FFF6F5F3"/>
        <bgColor indexed="64"/>
      </patternFill>
    </fill>
    <fill>
      <patternFill patternType="solid">
        <fgColor rgb="FF08312A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75">
    <xf numFmtId="0" fontId="0" fillId="0" borderId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8">
    <xf numFmtId="0" fontId="0" fillId="0" borderId="0" xfId="0"/>
    <xf numFmtId="173" fontId="15" fillId="5" borderId="1" xfId="2" applyNumberFormat="1" applyFont="1" applyFill="1" applyBorder="1" applyAlignment="1" applyProtection="1">
      <alignment vertical="center"/>
      <protection locked="0"/>
    </xf>
    <xf numFmtId="0" fontId="15" fillId="5" borderId="1" xfId="0" applyFont="1" applyFill="1" applyBorder="1" applyAlignment="1" applyProtection="1">
      <alignment vertical="center"/>
      <protection locked="0"/>
    </xf>
    <xf numFmtId="169" fontId="15" fillId="5" borderId="1" xfId="1" applyNumberFormat="1" applyFont="1" applyFill="1" applyBorder="1" applyAlignment="1" applyProtection="1">
      <alignment vertical="center"/>
      <protection locked="0"/>
    </xf>
    <xf numFmtId="173" fontId="15" fillId="5" borderId="1" xfId="0" applyNumberFormat="1" applyFont="1" applyFill="1" applyBorder="1" applyAlignment="1" applyProtection="1">
      <alignment vertical="center"/>
      <protection locked="0"/>
    </xf>
    <xf numFmtId="165" fontId="9" fillId="5" borderId="8" xfId="0" applyNumberFormat="1" applyFont="1" applyFill="1" applyBorder="1" applyAlignment="1" applyProtection="1">
      <alignment vertical="center"/>
      <protection locked="0"/>
    </xf>
    <xf numFmtId="171" fontId="9" fillId="5" borderId="8" xfId="0" applyNumberFormat="1" applyFont="1" applyFill="1" applyBorder="1" applyAlignment="1" applyProtection="1">
      <alignment vertical="center"/>
      <protection locked="0"/>
    </xf>
    <xf numFmtId="166" fontId="10" fillId="5" borderId="8" xfId="0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2" fontId="15" fillId="0" borderId="0" xfId="0" applyNumberFormat="1" applyFont="1" applyAlignment="1" applyProtection="1">
      <alignment horizontal="center" vertical="center"/>
    </xf>
    <xf numFmtId="173" fontId="17" fillId="0" borderId="0" xfId="0" applyNumberFormat="1" applyFont="1" applyFill="1" applyAlignment="1" applyProtection="1">
      <alignment horizontal="right" vertical="center"/>
    </xf>
    <xf numFmtId="0" fontId="17" fillId="0" borderId="0" xfId="0" applyFont="1" applyFill="1" applyAlignment="1" applyProtection="1">
      <alignment vertical="center"/>
    </xf>
    <xf numFmtId="0" fontId="17" fillId="0" borderId="0" xfId="0" applyFont="1" applyFill="1" applyBorder="1" applyAlignment="1" applyProtection="1">
      <alignment vertical="center"/>
    </xf>
    <xf numFmtId="173" fontId="17" fillId="0" borderId="0" xfId="0" applyNumberFormat="1" applyFont="1" applyFill="1" applyBorder="1" applyAlignment="1" applyProtection="1">
      <alignment horizontal="right" vertical="center"/>
    </xf>
    <xf numFmtId="0" fontId="18" fillId="0" borderId="0" xfId="0" applyFont="1" applyFill="1" applyBorder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0" fontId="19" fillId="4" borderId="0" xfId="0" applyFont="1" applyFill="1" applyAlignment="1" applyProtection="1">
      <alignment horizontal="left" vertical="center"/>
    </xf>
    <xf numFmtId="0" fontId="8" fillId="0" borderId="0" xfId="0" applyFont="1" applyAlignment="1" applyProtection="1">
      <alignment vertical="center"/>
    </xf>
    <xf numFmtId="173" fontId="15" fillId="0" borderId="0" xfId="0" applyNumberFormat="1" applyFont="1" applyAlignment="1" applyProtection="1">
      <alignment horizontal="right" vertical="center"/>
    </xf>
    <xf numFmtId="0" fontId="22" fillId="0" borderId="0" xfId="0" applyFont="1" applyAlignment="1" applyProtection="1">
      <alignment vertical="center"/>
    </xf>
    <xf numFmtId="164" fontId="22" fillId="0" borderId="0" xfId="0" applyNumberFormat="1" applyFont="1" applyAlignment="1" applyProtection="1">
      <alignment vertical="center"/>
    </xf>
    <xf numFmtId="166" fontId="22" fillId="0" borderId="0" xfId="2" applyFont="1" applyAlignment="1" applyProtection="1">
      <alignment horizontal="center" vertical="center"/>
    </xf>
    <xf numFmtId="2" fontId="23" fillId="0" borderId="0" xfId="0" applyNumberFormat="1" applyFont="1" applyAlignment="1" applyProtection="1">
      <alignment horizontal="center" vertical="center"/>
    </xf>
    <xf numFmtId="173" fontId="23" fillId="0" borderId="0" xfId="0" applyNumberFormat="1" applyFont="1" applyAlignment="1" applyProtection="1">
      <alignment horizontal="right" vertical="center"/>
    </xf>
    <xf numFmtId="0" fontId="23" fillId="0" borderId="0" xfId="0" applyFont="1" applyAlignment="1" applyProtection="1">
      <alignment vertical="center"/>
    </xf>
    <xf numFmtId="170" fontId="22" fillId="0" borderId="0" xfId="0" applyNumberFormat="1" applyFont="1" applyAlignment="1" applyProtection="1">
      <alignment vertical="center"/>
    </xf>
    <xf numFmtId="164" fontId="6" fillId="0" borderId="0" xfId="0" applyNumberFormat="1" applyFont="1" applyAlignment="1" applyProtection="1">
      <alignment vertical="center"/>
    </xf>
    <xf numFmtId="2" fontId="6" fillId="0" borderId="0" xfId="0" applyNumberFormat="1" applyFont="1" applyAlignment="1" applyProtection="1">
      <alignment horizontal="center" vertical="center"/>
    </xf>
    <xf numFmtId="164" fontId="6" fillId="0" borderId="0" xfId="2" applyNumberFormat="1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vertical="center"/>
    </xf>
    <xf numFmtId="0" fontId="17" fillId="0" borderId="0" xfId="0" applyFont="1" applyFill="1" applyBorder="1" applyAlignment="1" applyProtection="1">
      <alignment horizontal="left" vertical="center"/>
    </xf>
    <xf numFmtId="172" fontId="13" fillId="0" borderId="0" xfId="0" applyNumberFormat="1" applyFont="1" applyFill="1" applyBorder="1" applyAlignment="1" applyProtection="1">
      <alignment vertical="center"/>
    </xf>
    <xf numFmtId="0" fontId="9" fillId="3" borderId="8" xfId="0" quotePrefix="1" applyFont="1" applyFill="1" applyBorder="1" applyAlignment="1" applyProtection="1">
      <alignment horizontal="left" vertical="center"/>
    </xf>
    <xf numFmtId="0" fontId="9" fillId="0" borderId="8" xfId="0" applyFont="1" applyBorder="1" applyAlignment="1" applyProtection="1">
      <alignment horizontal="left" vertical="center"/>
    </xf>
    <xf numFmtId="0" fontId="9" fillId="3" borderId="8" xfId="0" applyFont="1" applyFill="1" applyBorder="1" applyAlignment="1" applyProtection="1">
      <alignment vertical="center"/>
    </xf>
    <xf numFmtId="174" fontId="17" fillId="0" borderId="0" xfId="0" applyNumberFormat="1" applyFont="1" applyFill="1" applyBorder="1" applyAlignment="1" applyProtection="1">
      <alignment vertical="center"/>
    </xf>
    <xf numFmtId="0" fontId="9" fillId="3" borderId="8" xfId="0" applyFont="1" applyFill="1" applyBorder="1" applyAlignment="1" applyProtection="1">
      <alignment horizontal="left" vertical="center"/>
    </xf>
    <xf numFmtId="171" fontId="9" fillId="0" borderId="8" xfId="0" applyNumberFormat="1" applyFont="1" applyFill="1" applyBorder="1" applyAlignment="1" applyProtection="1">
      <alignment vertical="center"/>
    </xf>
    <xf numFmtId="0" fontId="15" fillId="2" borderId="1" xfId="0" applyFont="1" applyFill="1" applyBorder="1" applyAlignment="1" applyProtection="1">
      <alignment vertical="center"/>
    </xf>
    <xf numFmtId="2" fontId="15" fillId="2" borderId="1" xfId="0" applyNumberFormat="1" applyFont="1" applyFill="1" applyBorder="1" applyAlignment="1" applyProtection="1">
      <alignment vertical="center"/>
    </xf>
    <xf numFmtId="173" fontId="14" fillId="2" borderId="1" xfId="0" applyNumberFormat="1" applyFont="1" applyFill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8" fillId="0" borderId="8" xfId="0" applyFont="1" applyBorder="1" applyAlignment="1" applyProtection="1">
      <alignment horizontal="left" vertical="center"/>
    </xf>
    <xf numFmtId="2" fontId="15" fillId="0" borderId="8" xfId="0" applyNumberFormat="1" applyFont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vertical="center"/>
    </xf>
    <xf numFmtId="173" fontId="15" fillId="3" borderId="1" xfId="0" applyNumberFormat="1" applyFont="1" applyFill="1" applyBorder="1" applyAlignment="1" applyProtection="1">
      <alignment vertical="center"/>
    </xf>
    <xf numFmtId="0" fontId="15" fillId="3" borderId="1" xfId="0" applyFont="1" applyFill="1" applyBorder="1" applyAlignment="1" applyProtection="1">
      <alignment horizontal="center" vertical="center"/>
    </xf>
    <xf numFmtId="168" fontId="15" fillId="3" borderId="1" xfId="2" quotePrefix="1" applyNumberFormat="1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 applyProtection="1">
      <alignment vertical="center"/>
    </xf>
    <xf numFmtId="173" fontId="15" fillId="0" borderId="1" xfId="0" applyNumberFormat="1" applyFont="1" applyBorder="1" applyAlignment="1" applyProtection="1">
      <alignment vertical="center"/>
    </xf>
    <xf numFmtId="0" fontId="15" fillId="0" borderId="1" xfId="0" applyFont="1" applyBorder="1" applyAlignment="1" applyProtection="1">
      <alignment horizontal="center" vertical="center"/>
    </xf>
    <xf numFmtId="168" fontId="15" fillId="0" borderId="1" xfId="2" quotePrefix="1" applyNumberFormat="1" applyFont="1" applyFill="1" applyBorder="1" applyAlignment="1" applyProtection="1">
      <alignment horizontal="center" vertical="center"/>
    </xf>
    <xf numFmtId="0" fontId="15" fillId="0" borderId="1" xfId="0" applyFont="1" applyBorder="1" applyAlignment="1" applyProtection="1">
      <alignment vertical="center"/>
    </xf>
    <xf numFmtId="0" fontId="20" fillId="4" borderId="2" xfId="0" applyFont="1" applyFill="1" applyBorder="1" applyAlignment="1" applyProtection="1">
      <alignment horizontal="center"/>
    </xf>
    <xf numFmtId="0" fontId="20" fillId="4" borderId="3" xfId="0" applyFont="1" applyFill="1" applyBorder="1" applyAlignment="1" applyProtection="1">
      <alignment horizontal="center"/>
    </xf>
    <xf numFmtId="0" fontId="20" fillId="4" borderId="4" xfId="0" applyFont="1" applyFill="1" applyBorder="1" applyAlignment="1" applyProtection="1">
      <alignment horizontal="center"/>
    </xf>
    <xf numFmtId="0" fontId="21" fillId="4" borderId="5" xfId="0" applyFont="1" applyFill="1" applyBorder="1" applyAlignment="1" applyProtection="1">
      <alignment horizontal="center" vertical="top"/>
    </xf>
    <xf numFmtId="0" fontId="21" fillId="4" borderId="6" xfId="0" applyFont="1" applyFill="1" applyBorder="1" applyAlignment="1" applyProtection="1">
      <alignment horizontal="center" vertical="top"/>
    </xf>
    <xf numFmtId="0" fontId="21" fillId="4" borderId="7" xfId="0" applyFont="1" applyFill="1" applyBorder="1" applyAlignment="1" applyProtection="1">
      <alignment horizontal="center" vertical="top"/>
    </xf>
    <xf numFmtId="0" fontId="6" fillId="5" borderId="8" xfId="0" applyFont="1" applyFill="1" applyBorder="1" applyAlignment="1" applyProtection="1">
      <alignment horizontal="center" vertical="center"/>
    </xf>
    <xf numFmtId="0" fontId="19" fillId="4" borderId="1" xfId="0" applyFont="1" applyFill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vertical="center" wrapText="1"/>
    </xf>
  </cellXfs>
  <cellStyles count="75">
    <cellStyle name="Comma" xfId="1" builtinId="3"/>
    <cellStyle name="Currency" xfId="2" builtinId="4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Normal" xfId="0" builtinId="0"/>
  </cellStyles>
  <dxfs count="0"/>
  <tableStyles count="0" defaultTableStyle="TableStyleMedium9" defaultPivotStyle="PivotStyleMedium4"/>
  <colors>
    <mruColors>
      <color rgb="FF08312A"/>
      <color rgb="FF00E47C"/>
      <color rgb="FFED694B"/>
      <color rgb="FF62C3D4"/>
      <color rgb="FF84898C"/>
      <color rgb="FFF6F5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Impact of margin over variable cost and production cost attributable to PRRSv </a:t>
            </a:r>
            <a:br>
              <a:rPr lang="en-US" sz="1400"/>
            </a:br>
            <a:r>
              <a:rPr lang="en-US" sz="1400"/>
              <a:t>on advantage to have prior PRRSv-immunity</a:t>
            </a:r>
          </a:p>
        </c:rich>
      </c:tx>
      <c:layout>
        <c:manualLayout>
          <c:xMode val="edge"/>
          <c:yMode val="edge"/>
          <c:x val="0.21047155542138057"/>
          <c:y val="3.56770791471344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539420293800527"/>
          <c:y val="0.14765725372167243"/>
          <c:w val="0.78995726162500302"/>
          <c:h val="0.64155462595321677"/>
        </c:manualLayout>
      </c:layout>
      <c:lineChart>
        <c:grouping val="standard"/>
        <c:varyColors val="0"/>
        <c:ser>
          <c:idx val="0"/>
          <c:order val="0"/>
          <c:tx>
            <c:v>   PRRSv cost $3.00/pig</c:v>
          </c:tx>
          <c:spPr>
            <a:ln>
              <a:solidFill>
                <a:srgbClr val="62C3D4"/>
              </a:solidFill>
            </a:ln>
          </c:spPr>
          <c:marker>
            <c:symbol val="none"/>
          </c:marker>
          <c:cat>
            <c:numRef>
              <c:f>'Model_v5 prior immunity'!$B$26:$B$30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45</c:v>
                </c:pt>
                <c:pt idx="4">
                  <c:v>65</c:v>
                </c:pt>
              </c:numCache>
            </c:numRef>
          </c:cat>
          <c:val>
            <c:numRef>
              <c:f>'Model_v5 prior immunity'!$C$26:$C$30</c:f>
              <c:numCache>
                <c:formatCode>"$"#,##0_);[Red]\("$"#,##0\)</c:formatCode>
                <c:ptCount val="5"/>
                <c:pt idx="0">
                  <c:v>-5134.6153846153902</c:v>
                </c:pt>
                <c:pt idx="1">
                  <c:v>4865.3846153846098</c:v>
                </c:pt>
                <c:pt idx="2">
                  <c:v>14865.38461538461</c:v>
                </c:pt>
                <c:pt idx="3">
                  <c:v>34865.384615384624</c:v>
                </c:pt>
                <c:pt idx="4">
                  <c:v>54865.384615384624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B5-D644-95A8-19891634E8AC}"/>
            </c:ext>
          </c:extLst>
        </c:ser>
        <c:ser>
          <c:idx val="1"/>
          <c:order val="1"/>
          <c:tx>
            <c:v>   PRRSv cost $8/pig</c:v>
          </c:tx>
          <c:spPr>
            <a:ln>
              <a:solidFill>
                <a:srgbClr val="ED694B"/>
              </a:solidFill>
            </a:ln>
          </c:spPr>
          <c:marker>
            <c:symbol val="none"/>
          </c:marker>
          <c:cat>
            <c:numRef>
              <c:f>'Model_v5 prior immunity'!$B$26:$B$30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45</c:v>
                </c:pt>
                <c:pt idx="4">
                  <c:v>65</c:v>
                </c:pt>
              </c:numCache>
            </c:numRef>
          </c:cat>
          <c:val>
            <c:numRef>
              <c:f>'Model_v5 prior immunity'!$D$26:$D$30</c:f>
              <c:numCache>
                <c:formatCode>"$"#,##0_);[Red]\("$"#,##0\)</c:formatCode>
                <c:ptCount val="5"/>
                <c:pt idx="0">
                  <c:v>16307.692307692312</c:v>
                </c:pt>
                <c:pt idx="1">
                  <c:v>26307.692307692312</c:v>
                </c:pt>
                <c:pt idx="2">
                  <c:v>36307.692307692312</c:v>
                </c:pt>
                <c:pt idx="3">
                  <c:v>56307.692307692312</c:v>
                </c:pt>
                <c:pt idx="4">
                  <c:v>76307.692307692312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B5-D644-95A8-19891634E8AC}"/>
            </c:ext>
          </c:extLst>
        </c:ser>
        <c:ser>
          <c:idx val="2"/>
          <c:order val="2"/>
          <c:tx>
            <c:v>   PRRSv cost $ 15/pig</c:v>
          </c:tx>
          <c:spPr>
            <a:ln>
              <a:solidFill>
                <a:srgbClr val="00E47C"/>
              </a:solidFill>
            </a:ln>
          </c:spPr>
          <c:marker>
            <c:symbol val="none"/>
          </c:marker>
          <c:cat>
            <c:numRef>
              <c:f>'Model_v5 prior immunity'!$B$26:$B$30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45</c:v>
                </c:pt>
                <c:pt idx="4">
                  <c:v>65</c:v>
                </c:pt>
              </c:numCache>
            </c:numRef>
          </c:cat>
          <c:val>
            <c:numRef>
              <c:f>'Model_v5 prior immunity'!$E$26:$E$30</c:f>
              <c:numCache>
                <c:formatCode>"$"#,##0_);[Red]\("$"#,##0\)</c:formatCode>
                <c:ptCount val="5"/>
                <c:pt idx="0">
                  <c:v>46326.923076923063</c:v>
                </c:pt>
                <c:pt idx="1">
                  <c:v>56326.923076923063</c:v>
                </c:pt>
                <c:pt idx="2">
                  <c:v>66326.923076923063</c:v>
                </c:pt>
                <c:pt idx="3">
                  <c:v>86326.923076923063</c:v>
                </c:pt>
                <c:pt idx="4">
                  <c:v>106326.92307692306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B5-D644-95A8-19891634E8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6726816"/>
        <c:axId val="2124457760"/>
      </c:lineChart>
      <c:catAx>
        <c:axId val="2126726816"/>
        <c:scaling>
          <c:orientation val="minMax"/>
        </c:scaling>
        <c:delete val="0"/>
        <c:axPos val="b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Margin over variable cost per pig ($)</a:t>
                </a:r>
              </a:p>
            </c:rich>
          </c:tx>
          <c:layout>
            <c:manualLayout>
              <c:xMode val="edge"/>
              <c:yMode val="edge"/>
              <c:x val="0.43644741167851719"/>
              <c:y val="0.84931909994818899"/>
            </c:manualLayout>
          </c:layout>
          <c:overlay val="0"/>
        </c:title>
        <c:numFmt formatCode="General" sourceLinked="1"/>
        <c:majorTickMark val="out"/>
        <c:minorTickMark val="none"/>
        <c:tickLblPos val="low"/>
        <c:spPr>
          <a:ln w="15875">
            <a:solidFill>
              <a:schemeClr val="bg1">
                <a:lumMod val="65000"/>
              </a:schemeClr>
            </a:solidFill>
          </a:ln>
        </c:spPr>
        <c:crossAx val="2124457760"/>
        <c:crosses val="autoZero"/>
        <c:auto val="1"/>
        <c:lblAlgn val="ctr"/>
        <c:lblOffset val="100"/>
        <c:noMultiLvlLbl val="0"/>
      </c:catAx>
      <c:valAx>
        <c:axId val="2124457760"/>
        <c:scaling>
          <c:orientation val="minMax"/>
        </c:scaling>
        <c:delete val="0"/>
        <c:axPos val="l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Economic advantage to implemente Herd Closure </a:t>
                </a:r>
                <a:br>
                  <a:rPr lang="en-US" b="0"/>
                </a:br>
                <a:r>
                  <a:rPr lang="en-US" b="0"/>
                  <a:t>to control PRRSv</a:t>
                </a:r>
              </a:p>
            </c:rich>
          </c:tx>
          <c:layout>
            <c:manualLayout>
              <c:xMode val="edge"/>
              <c:yMode val="edge"/>
              <c:x val="1.8277954756331045E-2"/>
              <c:y val="0.17938591013578431"/>
            </c:manualLayout>
          </c:layout>
          <c:overlay val="0"/>
        </c:title>
        <c:numFmt formatCode="&quot;$&quot;#,##0_);[Red]\(&quot;$&quot;#,##0\)" sourceLinked="1"/>
        <c:majorTickMark val="out"/>
        <c:minorTickMark val="none"/>
        <c:tickLblPos val="nextTo"/>
        <c:spPr>
          <a:ln>
            <a:noFill/>
          </a:ln>
        </c:spPr>
        <c:crossAx val="212672681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1635429068098616"/>
          <c:y val="0.91990876817248235"/>
          <c:w val="0.5672913284935992"/>
          <c:h val="4.2794132376417229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200">
          <a:latin typeface="Boehringer Forward Text" panose="02000500000000020000" pitchFamily="2" charset="77"/>
        </a:defRPr>
      </a:pPr>
      <a:endParaRPr lang="en-ES"/>
    </a:p>
  </c:txPr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Impact of MOVC and PSY on advantage to have prior PRRSv-immunity</a:t>
            </a:r>
          </a:p>
        </c:rich>
      </c:tx>
      <c:layout>
        <c:manualLayout>
          <c:xMode val="edge"/>
          <c:yMode val="edge"/>
          <c:x val="0.24617647948414564"/>
          <c:y val="4.90981986916344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436628309336898"/>
          <c:y val="0.13204807343316793"/>
          <c:w val="0.78990450155515324"/>
          <c:h val="0.6634928505780211"/>
        </c:manualLayout>
      </c:layout>
      <c:lineChart>
        <c:grouping val="standard"/>
        <c:varyColors val="0"/>
        <c:ser>
          <c:idx val="0"/>
          <c:order val="0"/>
          <c:tx>
            <c:v>   27 PSY</c:v>
          </c:tx>
          <c:spPr>
            <a:ln>
              <a:solidFill>
                <a:srgbClr val="62C3D4"/>
              </a:solidFill>
            </a:ln>
          </c:spPr>
          <c:marker>
            <c:symbol val="none"/>
          </c:marker>
          <c:cat>
            <c:numRef>
              <c:f>'Model_v5 prior immunity'!$L$27:$L$31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45</c:v>
                </c:pt>
                <c:pt idx="4">
                  <c:v>65</c:v>
                </c:pt>
              </c:numCache>
            </c:numRef>
          </c:cat>
          <c:val>
            <c:numRef>
              <c:f>'Model_v5 prior immunity'!$M$27:$M$31</c:f>
              <c:numCache>
                <c:formatCode>"$"#,##0</c:formatCode>
                <c:ptCount val="5"/>
                <c:pt idx="0">
                  <c:v>15426.927502876861</c:v>
                </c:pt>
                <c:pt idx="1">
                  <c:v>25426.927502876846</c:v>
                </c:pt>
                <c:pt idx="2">
                  <c:v>35426.927502876846</c:v>
                </c:pt>
                <c:pt idx="3">
                  <c:v>55426.927502876846</c:v>
                </c:pt>
                <c:pt idx="4">
                  <c:v>75426.927502876846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98-C948-BBE0-98E017F8EB4F}"/>
            </c:ext>
          </c:extLst>
        </c:ser>
        <c:ser>
          <c:idx val="1"/>
          <c:order val="1"/>
          <c:tx>
            <c:v>   30 PSY</c:v>
          </c:tx>
          <c:spPr>
            <a:ln>
              <a:solidFill>
                <a:srgbClr val="ED694B"/>
              </a:solidFill>
            </a:ln>
          </c:spPr>
          <c:marker>
            <c:symbol val="none"/>
          </c:marker>
          <c:cat>
            <c:numRef>
              <c:f>'Model_v5 prior immunity'!$L$27:$L$31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45</c:v>
                </c:pt>
                <c:pt idx="4">
                  <c:v>65</c:v>
                </c:pt>
              </c:numCache>
            </c:numRef>
          </c:cat>
          <c:val>
            <c:numRef>
              <c:f>'Model_v5 prior immunity'!$N$27:$N$31</c:f>
              <c:numCache>
                <c:formatCode>"$"#,##0</c:formatCode>
                <c:ptCount val="5"/>
                <c:pt idx="0">
                  <c:v>20029.919447640976</c:v>
                </c:pt>
                <c:pt idx="1">
                  <c:v>30029.919447640976</c:v>
                </c:pt>
                <c:pt idx="2">
                  <c:v>40029.919447640976</c:v>
                </c:pt>
                <c:pt idx="3">
                  <c:v>60029.919447640976</c:v>
                </c:pt>
                <c:pt idx="4">
                  <c:v>80029.919447640976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98-C948-BBE0-98E017F8EB4F}"/>
            </c:ext>
          </c:extLst>
        </c:ser>
        <c:ser>
          <c:idx val="2"/>
          <c:order val="2"/>
          <c:tx>
            <c:v>   33 PSY</c:v>
          </c:tx>
          <c:spPr>
            <a:ln>
              <a:solidFill>
                <a:srgbClr val="00E47C"/>
              </a:solidFill>
            </a:ln>
          </c:spPr>
          <c:marker>
            <c:symbol val="none"/>
          </c:marker>
          <c:cat>
            <c:numRef>
              <c:f>'Model_v5 prior immunity'!$L$27:$L$31</c:f>
              <c:numCache>
                <c:formatCode>General</c:formatCode>
                <c:ptCount val="5"/>
                <c:pt idx="0">
                  <c:v>5</c:v>
                </c:pt>
                <c:pt idx="1">
                  <c:v>15</c:v>
                </c:pt>
                <c:pt idx="2">
                  <c:v>25</c:v>
                </c:pt>
                <c:pt idx="3">
                  <c:v>45</c:v>
                </c:pt>
                <c:pt idx="4">
                  <c:v>65</c:v>
                </c:pt>
              </c:numCache>
            </c:numRef>
          </c:cat>
          <c:val>
            <c:numRef>
              <c:f>'Model_v5 prior immunity'!$O$27:$O$31</c:f>
              <c:numCache>
                <c:formatCode>"$"#,##0</c:formatCode>
                <c:ptCount val="5"/>
                <c:pt idx="0">
                  <c:v>24632.911392405076</c:v>
                </c:pt>
                <c:pt idx="1">
                  <c:v>34632.911392405076</c:v>
                </c:pt>
                <c:pt idx="2">
                  <c:v>44632.911392405076</c:v>
                </c:pt>
                <c:pt idx="3">
                  <c:v>64632.911392405076</c:v>
                </c:pt>
                <c:pt idx="4">
                  <c:v>84632.911392405047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98-C948-BBE0-98E017F8E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1137408"/>
        <c:axId val="2131142832"/>
      </c:lineChart>
      <c:catAx>
        <c:axId val="2131137408"/>
        <c:scaling>
          <c:orientation val="minMax"/>
        </c:scaling>
        <c:delete val="0"/>
        <c:axPos val="b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Margin over variable cost per pig ($)</a:t>
                </a:r>
              </a:p>
            </c:rich>
          </c:tx>
          <c:layout>
            <c:manualLayout>
              <c:xMode val="edge"/>
              <c:yMode val="edge"/>
              <c:x val="0.43186833010588294"/>
              <c:y val="0.8665042659639955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 w="15875">
            <a:solidFill>
              <a:schemeClr val="bg1">
                <a:lumMod val="65000"/>
              </a:schemeClr>
            </a:solidFill>
          </a:ln>
        </c:spPr>
        <c:crossAx val="2131142832"/>
        <c:crosses val="autoZero"/>
        <c:auto val="1"/>
        <c:lblAlgn val="ctr"/>
        <c:lblOffset val="100"/>
        <c:noMultiLvlLbl val="0"/>
      </c:catAx>
      <c:valAx>
        <c:axId val="213114283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Economic advantage to implementing herd closure </a:t>
                </a:r>
                <a:br>
                  <a:rPr lang="en-US" b="0"/>
                </a:br>
                <a:r>
                  <a:rPr lang="en-US" b="0"/>
                  <a:t>to manage PRRSV</a:t>
                </a:r>
              </a:p>
            </c:rich>
          </c:tx>
          <c:layout>
            <c:manualLayout>
              <c:xMode val="edge"/>
              <c:yMode val="edge"/>
              <c:x val="2.2205584869462888E-2"/>
              <c:y val="0.18880042015653867"/>
            </c:manualLayout>
          </c:layout>
          <c:overlay val="0"/>
        </c:title>
        <c:numFmt formatCode="&quot;$&quot;#,##0" sourceLinked="1"/>
        <c:majorTickMark val="out"/>
        <c:minorTickMark val="none"/>
        <c:tickLblPos val="nextTo"/>
        <c:spPr>
          <a:ln>
            <a:noFill/>
          </a:ln>
        </c:spPr>
        <c:crossAx val="213113740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359665679827801"/>
          <c:y val="0.92251765958346532"/>
          <c:w val="0.29280659638530354"/>
          <c:h val="4.4685855838145473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200">
          <a:latin typeface="Boehringer Forward Text" panose="02000500000000020000" pitchFamily="2" charset="77"/>
        </a:defRPr>
      </a:pPr>
      <a:endParaRPr lang="en-ES"/>
    </a:p>
  </c:txPr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hyperlink" Target="https://fieldepi.org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7984</xdr:colOff>
      <xdr:row>24</xdr:row>
      <xdr:rowOff>6546</xdr:rowOff>
    </xdr:from>
    <xdr:to>
      <xdr:col>12</xdr:col>
      <xdr:colOff>0</xdr:colOff>
      <xdr:row>42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12701</xdr:colOff>
      <xdr:row>45</xdr:row>
      <xdr:rowOff>6633</xdr:rowOff>
    </xdr:from>
    <xdr:to>
      <xdr:col>12</xdr:col>
      <xdr:colOff>14111</xdr:colOff>
      <xdr:row>72</xdr:row>
      <xdr:rowOff>14111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488462</xdr:colOff>
      <xdr:row>1</xdr:row>
      <xdr:rowOff>334945</xdr:rowOff>
    </xdr:from>
    <xdr:to>
      <xdr:col>2</xdr:col>
      <xdr:colOff>377307</xdr:colOff>
      <xdr:row>1</xdr:row>
      <xdr:rowOff>837363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5B1C3698-E79B-19FA-CA02-B5546DE2A0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3847" y="530330"/>
          <a:ext cx="1661262" cy="502418"/>
        </a:xfrm>
        <a:prstGeom prst="rect">
          <a:avLst/>
        </a:prstGeom>
      </xdr:spPr>
    </xdr:pic>
    <xdr:clientData/>
  </xdr:twoCellAnchor>
  <xdr:twoCellAnchor editAs="oneCell">
    <xdr:from>
      <xdr:col>9</xdr:col>
      <xdr:colOff>279121</xdr:colOff>
      <xdr:row>1</xdr:row>
      <xdr:rowOff>265164</xdr:rowOff>
    </xdr:from>
    <xdr:to>
      <xdr:col>11</xdr:col>
      <xdr:colOff>1554444</xdr:colOff>
      <xdr:row>2</xdr:row>
      <xdr:rowOff>320988</xdr:rowOff>
    </xdr:to>
    <xdr:pic>
      <xdr:nvPicPr>
        <xdr:cNvPr id="11" name="Picture 10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889C68E-A7AB-12B7-B371-3085C2F8A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0132088" y="460549"/>
          <a:ext cx="3061697" cy="9769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98"/>
  <sheetViews>
    <sheetView tabSelected="1" zoomScale="91" zoomScaleNormal="91" zoomScalePageLayoutView="60" workbookViewId="0">
      <selection activeCell="R21" sqref="R21"/>
    </sheetView>
  </sheetViews>
  <sheetFormatPr baseColWidth="10" defaultColWidth="10.6640625" defaultRowHeight="19" x14ac:dyDescent="0.2"/>
  <cols>
    <col min="1" max="1" width="2.5" style="8" customWidth="1"/>
    <col min="2" max="2" width="23.33203125" style="8" customWidth="1"/>
    <col min="3" max="3" width="18.83203125" style="8" customWidth="1"/>
    <col min="4" max="4" width="4.6640625" style="8" customWidth="1"/>
    <col min="5" max="7" width="18.83203125" style="8" customWidth="1"/>
    <col min="8" max="8" width="4.6640625" style="8" customWidth="1"/>
    <col min="9" max="10" width="18.83203125" style="8" customWidth="1"/>
    <col min="11" max="11" width="4.6640625" style="8" customWidth="1"/>
    <col min="12" max="12" width="24.83203125" style="8" customWidth="1"/>
    <col min="13" max="20" width="10.83203125" style="8" customWidth="1"/>
    <col min="21" max="22" width="10.6640625" style="8"/>
    <col min="23" max="25" width="11.33203125" style="8" bestFit="1" customWidth="1"/>
    <col min="26" max="16384" width="10.6640625" style="8"/>
  </cols>
  <sheetData>
    <row r="1" spans="2:22" ht="15" customHeight="1" x14ac:dyDescent="0.2"/>
    <row r="2" spans="2:22" ht="72" customHeight="1" x14ac:dyDescent="0.65">
      <c r="B2" s="56" t="s">
        <v>12</v>
      </c>
      <c r="C2" s="57"/>
      <c r="D2" s="57"/>
      <c r="E2" s="57"/>
      <c r="F2" s="57"/>
      <c r="G2" s="57"/>
      <c r="H2" s="57"/>
      <c r="I2" s="57"/>
      <c r="J2" s="57"/>
      <c r="K2" s="57"/>
      <c r="L2" s="58"/>
    </row>
    <row r="3" spans="2:22" ht="51" customHeight="1" x14ac:dyDescent="0.2">
      <c r="B3" s="59" t="s">
        <v>25</v>
      </c>
      <c r="C3" s="60"/>
      <c r="D3" s="60"/>
      <c r="E3" s="60"/>
      <c r="F3" s="60"/>
      <c r="G3" s="60"/>
      <c r="H3" s="60"/>
      <c r="I3" s="60"/>
      <c r="J3" s="60"/>
      <c r="K3" s="60"/>
      <c r="L3" s="61"/>
      <c r="N3" s="44"/>
      <c r="O3" s="44"/>
      <c r="P3" s="44"/>
      <c r="Q3" s="44"/>
      <c r="R3" s="44"/>
      <c r="S3" s="44"/>
      <c r="T3" s="44"/>
      <c r="U3" s="44"/>
      <c r="V3" s="44"/>
    </row>
    <row r="4" spans="2:22" ht="20" customHeight="1" x14ac:dyDescent="0.2">
      <c r="N4" s="44"/>
      <c r="O4" s="44"/>
      <c r="P4" s="44"/>
      <c r="Q4" s="44"/>
      <c r="R4" s="44"/>
      <c r="S4" s="44"/>
      <c r="T4" s="44"/>
      <c r="U4" s="44"/>
      <c r="V4" s="44"/>
    </row>
    <row r="5" spans="2:22" ht="20" customHeight="1" x14ac:dyDescent="0.2">
      <c r="C5" s="62" t="s">
        <v>33</v>
      </c>
      <c r="D5" s="62"/>
      <c r="E5" s="62"/>
      <c r="F5" s="62"/>
      <c r="G5" s="62"/>
      <c r="H5" s="62"/>
      <c r="I5" s="62"/>
      <c r="J5" s="62"/>
      <c r="N5" s="44"/>
      <c r="O5" s="44"/>
      <c r="P5" s="44"/>
      <c r="Q5" s="44"/>
      <c r="R5" s="44"/>
      <c r="S5" s="44"/>
      <c r="T5" s="44"/>
      <c r="U5" s="44"/>
      <c r="V5" s="44"/>
    </row>
    <row r="6" spans="2:22" ht="20" customHeight="1" x14ac:dyDescent="0.2">
      <c r="N6" s="44"/>
      <c r="O6" s="44"/>
      <c r="P6" s="44"/>
      <c r="Q6" s="44"/>
      <c r="R6" s="44"/>
      <c r="S6" s="44"/>
      <c r="T6" s="44"/>
      <c r="U6" s="44"/>
      <c r="V6" s="44"/>
    </row>
    <row r="7" spans="2:22" ht="28" customHeight="1" x14ac:dyDescent="0.2">
      <c r="B7" s="63" t="s">
        <v>30</v>
      </c>
      <c r="C7" s="63"/>
      <c r="D7" s="63"/>
      <c r="E7" s="63"/>
      <c r="F7" s="63"/>
      <c r="G7" s="63"/>
      <c r="H7" s="63"/>
      <c r="I7" s="63"/>
      <c r="J7" s="63"/>
      <c r="K7" s="63"/>
      <c r="L7" s="63"/>
      <c r="N7" s="44"/>
      <c r="O7" s="44"/>
      <c r="P7" s="44"/>
      <c r="Q7" s="44"/>
      <c r="R7" s="44"/>
      <c r="S7" s="44"/>
      <c r="T7" s="44"/>
      <c r="U7" s="44"/>
      <c r="V7" s="44"/>
    </row>
    <row r="8" spans="2:22" ht="20" customHeight="1" x14ac:dyDescent="0.2">
      <c r="N8" s="44"/>
      <c r="O8" s="44"/>
      <c r="P8" s="44"/>
      <c r="Q8" s="44"/>
      <c r="R8" s="44"/>
      <c r="S8" s="44"/>
      <c r="T8" s="44"/>
      <c r="U8" s="44"/>
      <c r="V8" s="44"/>
    </row>
    <row r="9" spans="2:22" ht="64" customHeight="1" x14ac:dyDescent="0.2">
      <c r="B9" s="64"/>
      <c r="C9" s="65" t="s">
        <v>16</v>
      </c>
      <c r="D9" s="64"/>
      <c r="E9" s="66" t="s">
        <v>26</v>
      </c>
      <c r="F9" s="66"/>
      <c r="G9" s="66"/>
      <c r="H9" s="64"/>
      <c r="I9" s="66" t="s">
        <v>15</v>
      </c>
      <c r="J9" s="66"/>
      <c r="K9" s="64"/>
      <c r="L9" s="65" t="s">
        <v>17</v>
      </c>
      <c r="N9" s="44"/>
      <c r="O9" s="44"/>
      <c r="P9" s="44"/>
      <c r="Q9" s="44"/>
      <c r="R9" s="67"/>
      <c r="S9" s="67"/>
      <c r="T9" s="67"/>
      <c r="U9" s="44"/>
      <c r="V9" s="44"/>
    </row>
    <row r="10" spans="2:22" ht="40" x14ac:dyDescent="0.2">
      <c r="B10" s="64"/>
      <c r="C10" s="65" t="s">
        <v>14</v>
      </c>
      <c r="D10" s="64"/>
      <c r="E10" s="65" t="s">
        <v>1</v>
      </c>
      <c r="F10" s="65" t="s">
        <v>27</v>
      </c>
      <c r="G10" s="65" t="s">
        <v>2</v>
      </c>
      <c r="H10" s="64"/>
      <c r="I10" s="65" t="s">
        <v>3</v>
      </c>
      <c r="J10" s="65" t="s">
        <v>2</v>
      </c>
      <c r="K10" s="64"/>
      <c r="L10" s="65" t="s">
        <v>4</v>
      </c>
    </row>
    <row r="11" spans="2:22" ht="28" customHeight="1" x14ac:dyDescent="0.2">
      <c r="B11" s="55" t="s">
        <v>12</v>
      </c>
      <c r="C11" s="1">
        <f>(2+21)*1000</f>
        <v>23000</v>
      </c>
      <c r="D11" s="54" t="s">
        <v>5</v>
      </c>
      <c r="E11" s="2">
        <f>E12-4</f>
        <v>12</v>
      </c>
      <c r="F11" s="3">
        <v>1000</v>
      </c>
      <c r="G11" s="52">
        <f>F11*F20</f>
        <v>20000</v>
      </c>
      <c r="H11" s="54" t="s">
        <v>5</v>
      </c>
      <c r="I11" s="2">
        <f>I12-10</f>
        <v>26</v>
      </c>
      <c r="J11" s="52">
        <f>((I11-E11)*$F$18*$F$21)+((E11*$F$18-F11)*$F$21)</f>
        <v>102000</v>
      </c>
      <c r="K11" s="53" t="s">
        <v>6</v>
      </c>
      <c r="L11" s="52">
        <f>J11+G11+C11</f>
        <v>145000</v>
      </c>
    </row>
    <row r="12" spans="2:22" ht="28" customHeight="1" x14ac:dyDescent="0.2">
      <c r="B12" s="51" t="s">
        <v>13</v>
      </c>
      <c r="C12" s="4">
        <v>0</v>
      </c>
      <c r="D12" s="50" t="s">
        <v>5</v>
      </c>
      <c r="E12" s="2">
        <v>16</v>
      </c>
      <c r="F12" s="3">
        <f>F11+(1000/1000*F16)</f>
        <v>2000</v>
      </c>
      <c r="G12" s="48">
        <f>F20*F12</f>
        <v>40000</v>
      </c>
      <c r="H12" s="50" t="s">
        <v>5</v>
      </c>
      <c r="I12" s="2">
        <v>36</v>
      </c>
      <c r="J12" s="48">
        <f>((I12-E12)*$F$18*$F$21)+((E12*$F$18-F12)*$F$21)</f>
        <v>136307.69230769231</v>
      </c>
      <c r="K12" s="49" t="s">
        <v>6</v>
      </c>
      <c r="L12" s="48">
        <f>J12+G12+C12</f>
        <v>176307.69230769231</v>
      </c>
    </row>
    <row r="13" spans="2:22" ht="28" customHeight="1" x14ac:dyDescent="0.2">
      <c r="B13" s="41" t="s">
        <v>29</v>
      </c>
      <c r="C13" s="41"/>
      <c r="D13" s="41"/>
      <c r="E13" s="41"/>
      <c r="F13" s="42"/>
      <c r="G13" s="43">
        <f>G12-G11</f>
        <v>20000</v>
      </c>
      <c r="H13" s="41"/>
      <c r="I13" s="41"/>
      <c r="J13" s="43">
        <f>J12-J11</f>
        <v>34307.692307692312</v>
      </c>
      <c r="K13" s="41"/>
      <c r="L13" s="43">
        <f>L12-L11</f>
        <v>31307.692307692312</v>
      </c>
    </row>
    <row r="14" spans="2:22" ht="20" customHeight="1" x14ac:dyDescent="0.2">
      <c r="B14" s="9"/>
      <c r="C14" s="9"/>
      <c r="D14" s="9"/>
      <c r="E14" s="9"/>
      <c r="F14" s="10"/>
      <c r="G14" s="19"/>
      <c r="H14" s="9"/>
      <c r="I14" s="9"/>
      <c r="J14" s="19"/>
      <c r="K14" s="9"/>
      <c r="L14" s="19"/>
      <c r="M14" s="44"/>
      <c r="N14" s="44"/>
      <c r="O14" s="44"/>
    </row>
    <row r="15" spans="2:22" ht="28" customHeight="1" x14ac:dyDescent="0.2">
      <c r="B15" s="45" t="s">
        <v>22</v>
      </c>
      <c r="C15" s="45"/>
      <c r="D15" s="45"/>
      <c r="E15" s="45"/>
      <c r="F15" s="46"/>
      <c r="G15" s="19"/>
      <c r="H15" s="45" t="s">
        <v>0</v>
      </c>
      <c r="I15" s="45"/>
      <c r="J15" s="45"/>
      <c r="K15" s="45"/>
      <c r="L15" s="45"/>
      <c r="M15" s="47"/>
      <c r="N15" s="47"/>
      <c r="O15" s="13"/>
    </row>
    <row r="16" spans="2:22" ht="28" customHeight="1" x14ac:dyDescent="0.2">
      <c r="B16" s="36" t="s">
        <v>18</v>
      </c>
      <c r="C16" s="36"/>
      <c r="D16" s="36"/>
      <c r="E16" s="36"/>
      <c r="F16" s="5">
        <v>1000</v>
      </c>
      <c r="G16" s="19"/>
      <c r="H16" s="36" t="s">
        <v>23</v>
      </c>
      <c r="I16" s="36"/>
      <c r="J16" s="36"/>
      <c r="K16" s="36"/>
      <c r="L16" s="36"/>
      <c r="M16" s="33"/>
      <c r="N16" s="33"/>
      <c r="O16" s="38"/>
    </row>
    <row r="17" spans="1:18" ht="28" customHeight="1" x14ac:dyDescent="0.2">
      <c r="B17" s="39" t="s">
        <v>19</v>
      </c>
      <c r="C17" s="39"/>
      <c r="D17" s="39"/>
      <c r="E17" s="39"/>
      <c r="F17" s="6">
        <v>27.5</v>
      </c>
      <c r="G17" s="19"/>
      <c r="H17" s="39" t="s">
        <v>7</v>
      </c>
      <c r="I17" s="39"/>
      <c r="J17" s="39"/>
      <c r="K17" s="39"/>
      <c r="L17" s="39"/>
      <c r="M17" s="33"/>
      <c r="N17" s="33"/>
      <c r="O17" s="38"/>
    </row>
    <row r="18" spans="1:18" ht="28" customHeight="1" x14ac:dyDescent="0.2">
      <c r="B18" s="36" t="s">
        <v>9</v>
      </c>
      <c r="C18" s="36"/>
      <c r="D18" s="36"/>
      <c r="E18" s="36"/>
      <c r="F18" s="40">
        <f>F16*F17/52</f>
        <v>528.84615384615381</v>
      </c>
      <c r="G18" s="19"/>
      <c r="H18" s="36" t="s">
        <v>8</v>
      </c>
      <c r="I18" s="36"/>
      <c r="J18" s="36"/>
      <c r="K18" s="36"/>
      <c r="L18" s="36"/>
      <c r="M18" s="33"/>
      <c r="N18" s="33"/>
      <c r="O18" s="38"/>
    </row>
    <row r="19" spans="1:18" ht="28" customHeight="1" x14ac:dyDescent="0.2">
      <c r="B19" s="39" t="s">
        <v>20</v>
      </c>
      <c r="C19" s="39"/>
      <c r="D19" s="39"/>
      <c r="E19" s="39"/>
      <c r="F19" s="6">
        <f>F17*0.94</f>
        <v>25.849999999999998</v>
      </c>
      <c r="G19" s="19"/>
      <c r="H19" s="37" t="s">
        <v>28</v>
      </c>
      <c r="I19" s="37"/>
      <c r="J19" s="37"/>
      <c r="K19" s="37"/>
      <c r="L19" s="37"/>
      <c r="M19" s="33"/>
      <c r="N19" s="33"/>
      <c r="O19" s="38"/>
    </row>
    <row r="20" spans="1:18" ht="28" customHeight="1" x14ac:dyDescent="0.2">
      <c r="B20" s="36" t="s">
        <v>10</v>
      </c>
      <c r="C20" s="36"/>
      <c r="D20" s="36"/>
      <c r="E20" s="36"/>
      <c r="F20" s="7">
        <v>20</v>
      </c>
      <c r="G20" s="19"/>
      <c r="H20" s="36" t="s">
        <v>24</v>
      </c>
      <c r="I20" s="36"/>
      <c r="J20" s="36"/>
      <c r="K20" s="36"/>
      <c r="L20" s="36"/>
      <c r="M20" s="33"/>
      <c r="N20" s="33"/>
      <c r="O20" s="34"/>
    </row>
    <row r="21" spans="1:18" ht="28" customHeight="1" x14ac:dyDescent="0.2">
      <c r="B21" s="35" t="s">
        <v>21</v>
      </c>
      <c r="C21" s="35"/>
      <c r="D21" s="35"/>
      <c r="E21" s="35"/>
      <c r="F21" s="7">
        <v>8</v>
      </c>
      <c r="G21" s="11"/>
      <c r="H21" s="12"/>
      <c r="I21" s="33"/>
      <c r="J21" s="33"/>
      <c r="K21" s="33"/>
      <c r="L21" s="33"/>
      <c r="M21" s="33"/>
      <c r="N21" s="33"/>
      <c r="O21" s="34"/>
      <c r="P21" s="15"/>
      <c r="Q21" s="16"/>
      <c r="R21" s="16"/>
    </row>
    <row r="22" spans="1:18" ht="26" customHeight="1" x14ac:dyDescent="0.2">
      <c r="B22" s="9"/>
      <c r="C22" s="9"/>
      <c r="D22" s="9"/>
      <c r="E22" s="9"/>
      <c r="F22" s="10"/>
      <c r="G22" s="11"/>
      <c r="H22" s="12"/>
      <c r="I22" s="13"/>
      <c r="J22" s="14"/>
      <c r="K22" s="13"/>
      <c r="L22" s="14"/>
      <c r="M22" s="15"/>
      <c r="N22" s="15"/>
      <c r="O22" s="15"/>
      <c r="P22" s="15"/>
      <c r="Q22" s="16"/>
      <c r="R22" s="16"/>
    </row>
    <row r="23" spans="1:18" ht="28" customHeight="1" x14ac:dyDescent="0.2">
      <c r="B23" s="17" t="s">
        <v>31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</row>
    <row r="24" spans="1:18" ht="20" customHeight="1" x14ac:dyDescent="0.2">
      <c r="B24" s="18"/>
      <c r="C24" s="9"/>
      <c r="D24" s="9"/>
      <c r="E24" s="9"/>
      <c r="F24" s="10"/>
      <c r="G24" s="19"/>
      <c r="H24" s="9"/>
      <c r="I24" s="9"/>
      <c r="J24" s="19"/>
      <c r="K24" s="9"/>
      <c r="L24" s="19"/>
    </row>
    <row r="25" spans="1:18" ht="28" customHeight="1" x14ac:dyDescent="0.2">
      <c r="A25" s="20"/>
      <c r="B25" s="21">
        <f>L13</f>
        <v>31307.692307692312</v>
      </c>
      <c r="C25" s="22">
        <v>3</v>
      </c>
      <c r="D25" s="22">
        <v>8</v>
      </c>
      <c r="E25" s="22">
        <v>15</v>
      </c>
      <c r="F25" s="23"/>
      <c r="G25" s="24"/>
      <c r="H25" s="25"/>
      <c r="I25" s="25"/>
      <c r="J25" s="24"/>
      <c r="K25" s="25"/>
      <c r="L25" s="20"/>
      <c r="M25" s="20">
        <v>27</v>
      </c>
      <c r="N25" s="20">
        <v>30</v>
      </c>
      <c r="O25" s="20">
        <v>33</v>
      </c>
    </row>
    <row r="26" spans="1:18" ht="28" customHeight="1" x14ac:dyDescent="0.2">
      <c r="A26" s="20"/>
      <c r="B26" s="20">
        <v>5</v>
      </c>
      <c r="C26" s="21">
        <f t="dataTable" ref="C26:E30" dt2D="1" dtr="1" r1="F21" r2="F20"/>
        <v>-5134.6153846153902</v>
      </c>
      <c r="D26" s="21">
        <v>16307.692307692312</v>
      </c>
      <c r="E26" s="21">
        <v>46326.923076923063</v>
      </c>
      <c r="F26" s="23"/>
      <c r="G26" s="24"/>
      <c r="H26" s="25"/>
      <c r="I26" s="25"/>
      <c r="J26" s="24"/>
      <c r="K26" s="25"/>
      <c r="L26" s="21">
        <f>L13</f>
        <v>31307.692307692312</v>
      </c>
      <c r="M26" s="20">
        <f>1000*M25/52.14</f>
        <v>517.83659378596087</v>
      </c>
      <c r="N26" s="20">
        <f t="shared" ref="N26:O26" si="0">1000*N25/52.14</f>
        <v>575.37399309551211</v>
      </c>
      <c r="O26" s="20">
        <f t="shared" si="0"/>
        <v>632.91139240506334</v>
      </c>
    </row>
    <row r="27" spans="1:18" ht="28" customHeight="1" x14ac:dyDescent="0.2">
      <c r="A27" s="20"/>
      <c r="B27" s="20">
        <v>15</v>
      </c>
      <c r="C27" s="21">
        <v>4865.3846153846098</v>
      </c>
      <c r="D27" s="21">
        <v>26307.692307692312</v>
      </c>
      <c r="E27" s="21">
        <v>56326.923076923063</v>
      </c>
      <c r="F27" s="23"/>
      <c r="G27" s="24"/>
      <c r="H27" s="25"/>
      <c r="I27" s="25"/>
      <c r="J27" s="24"/>
      <c r="K27" s="25"/>
      <c r="L27" s="20">
        <v>5</v>
      </c>
      <c r="M27" s="26">
        <f t="dataTable" ref="M27:O31" dt2D="1" dtr="1" r1="F18" r2="F20" ca="1"/>
        <v>15426.927502876861</v>
      </c>
      <c r="N27" s="26">
        <v>20029.919447640976</v>
      </c>
      <c r="O27" s="26">
        <v>24632.911392405076</v>
      </c>
    </row>
    <row r="28" spans="1:18" ht="28" customHeight="1" x14ac:dyDescent="0.2">
      <c r="A28" s="20"/>
      <c r="B28" s="20">
        <v>25</v>
      </c>
      <c r="C28" s="21">
        <v>14865.38461538461</v>
      </c>
      <c r="D28" s="21">
        <v>36307.692307692312</v>
      </c>
      <c r="E28" s="21">
        <v>66326.923076923063</v>
      </c>
      <c r="F28" s="23"/>
      <c r="G28" s="24"/>
      <c r="H28" s="25"/>
      <c r="I28" s="25"/>
      <c r="J28" s="24"/>
      <c r="K28" s="25"/>
      <c r="L28" s="20">
        <v>15</v>
      </c>
      <c r="M28" s="26">
        <v>25426.927502876846</v>
      </c>
      <c r="N28" s="26">
        <v>30029.919447640976</v>
      </c>
      <c r="O28" s="26">
        <v>34632.911392405076</v>
      </c>
    </row>
    <row r="29" spans="1:18" ht="28" customHeight="1" x14ac:dyDescent="0.2">
      <c r="A29" s="20"/>
      <c r="B29" s="20">
        <f>B28+20</f>
        <v>45</v>
      </c>
      <c r="C29" s="21">
        <v>34865.384615384624</v>
      </c>
      <c r="D29" s="21">
        <v>56307.692307692312</v>
      </c>
      <c r="E29" s="21">
        <v>86326.923076923063</v>
      </c>
      <c r="F29" s="23"/>
      <c r="G29" s="24"/>
      <c r="H29" s="25"/>
      <c r="I29" s="25"/>
      <c r="J29" s="24"/>
      <c r="K29" s="25"/>
      <c r="L29" s="20">
        <v>25</v>
      </c>
      <c r="M29" s="26">
        <v>35426.927502876846</v>
      </c>
      <c r="N29" s="26">
        <v>40029.919447640976</v>
      </c>
      <c r="O29" s="26">
        <v>44632.911392405076</v>
      </c>
    </row>
    <row r="30" spans="1:18" ht="28" customHeight="1" x14ac:dyDescent="0.2">
      <c r="A30" s="20"/>
      <c r="B30" s="20">
        <f t="shared" ref="B30" si="1">B29+20</f>
        <v>65</v>
      </c>
      <c r="C30" s="21">
        <v>54865.384615384624</v>
      </c>
      <c r="D30" s="21">
        <v>76307.692307692312</v>
      </c>
      <c r="E30" s="21">
        <v>106326.92307692306</v>
      </c>
      <c r="F30" s="23"/>
      <c r="G30" s="24"/>
      <c r="H30" s="25"/>
      <c r="I30" s="25"/>
      <c r="J30" s="24"/>
      <c r="K30" s="25"/>
      <c r="L30" s="20">
        <f t="shared" ref="L30:L31" si="2">L29+20</f>
        <v>45</v>
      </c>
      <c r="M30" s="26">
        <v>55426.927502876846</v>
      </c>
      <c r="N30" s="26">
        <v>60029.919447640976</v>
      </c>
      <c r="O30" s="26">
        <v>64632.911392405076</v>
      </c>
    </row>
    <row r="31" spans="1:18" ht="28" customHeight="1" x14ac:dyDescent="0.2">
      <c r="A31" s="20"/>
      <c r="B31" s="20"/>
      <c r="C31" s="21"/>
      <c r="D31" s="21"/>
      <c r="E31" s="21"/>
      <c r="F31" s="23"/>
      <c r="G31" s="24"/>
      <c r="H31" s="25"/>
      <c r="I31" s="25"/>
      <c r="J31" s="24"/>
      <c r="K31" s="25"/>
      <c r="L31" s="20">
        <f t="shared" si="2"/>
        <v>65</v>
      </c>
      <c r="M31" s="26">
        <v>75426.927502876846</v>
      </c>
      <c r="N31" s="26">
        <v>80029.919447640976</v>
      </c>
      <c r="O31" s="26">
        <v>84632.911392405047</v>
      </c>
    </row>
    <row r="32" spans="1:18" ht="28" customHeight="1" x14ac:dyDescent="0.2">
      <c r="A32" s="20"/>
      <c r="B32" s="20"/>
      <c r="C32" s="21"/>
      <c r="D32" s="21"/>
      <c r="E32" s="21"/>
      <c r="F32" s="23"/>
      <c r="G32" s="24"/>
      <c r="H32" s="25"/>
      <c r="I32" s="25"/>
      <c r="J32" s="24"/>
      <c r="K32" s="25"/>
      <c r="L32" s="24"/>
      <c r="M32" s="20"/>
      <c r="N32" s="20"/>
      <c r="O32" s="20"/>
    </row>
    <row r="33" spans="1:17" ht="28" customHeight="1" x14ac:dyDescent="0.2">
      <c r="A33" s="20"/>
      <c r="B33" s="20"/>
      <c r="C33" s="21"/>
      <c r="D33" s="21"/>
      <c r="E33" s="21"/>
      <c r="F33" s="23"/>
      <c r="G33" s="24"/>
      <c r="H33" s="25"/>
      <c r="I33" s="25"/>
      <c r="J33" s="24"/>
      <c r="K33" s="25"/>
      <c r="L33" s="24"/>
      <c r="M33" s="20"/>
      <c r="N33" s="20"/>
      <c r="O33" s="20"/>
    </row>
    <row r="34" spans="1:17" ht="28" customHeight="1" x14ac:dyDescent="0.2">
      <c r="A34" s="20"/>
      <c r="B34" s="20"/>
      <c r="C34" s="21"/>
      <c r="D34" s="21"/>
      <c r="E34" s="21"/>
      <c r="F34" s="23"/>
      <c r="G34" s="24"/>
      <c r="H34" s="25"/>
      <c r="I34" s="25"/>
      <c r="J34" s="24"/>
      <c r="K34" s="25"/>
      <c r="L34" s="24"/>
      <c r="M34" s="20"/>
      <c r="N34" s="20"/>
      <c r="O34" s="20"/>
    </row>
    <row r="35" spans="1:17" ht="28" customHeight="1" x14ac:dyDescent="0.2">
      <c r="C35" s="27"/>
      <c r="D35" s="27"/>
      <c r="E35" s="27"/>
      <c r="F35" s="10"/>
      <c r="G35" s="19"/>
      <c r="H35" s="9"/>
      <c r="I35" s="9"/>
      <c r="J35" s="19"/>
      <c r="K35" s="9"/>
      <c r="L35" s="19"/>
    </row>
    <row r="36" spans="1:17" ht="28" customHeight="1" x14ac:dyDescent="0.2">
      <c r="C36" s="27"/>
      <c r="D36" s="27"/>
      <c r="E36" s="27"/>
      <c r="F36" s="10"/>
      <c r="G36" s="19"/>
      <c r="H36" s="9"/>
      <c r="I36" s="9"/>
      <c r="J36" s="19"/>
      <c r="K36" s="9"/>
      <c r="L36" s="19"/>
    </row>
    <row r="37" spans="1:17" ht="28" customHeight="1" x14ac:dyDescent="0.2">
      <c r="C37" s="27"/>
      <c r="D37" s="27"/>
      <c r="E37" s="27"/>
      <c r="F37" s="10"/>
      <c r="G37" s="19"/>
      <c r="H37" s="9"/>
      <c r="I37" s="9"/>
      <c r="J37" s="19"/>
      <c r="K37" s="9"/>
      <c r="L37" s="19"/>
    </row>
    <row r="38" spans="1:17" ht="28" customHeight="1" x14ac:dyDescent="0.2">
      <c r="C38" s="27"/>
      <c r="D38" s="27"/>
      <c r="E38" s="27"/>
      <c r="F38" s="10"/>
      <c r="G38" s="19"/>
      <c r="H38" s="9"/>
      <c r="I38" s="9"/>
      <c r="J38" s="19"/>
      <c r="K38" s="9"/>
      <c r="L38" s="19"/>
    </row>
    <row r="39" spans="1:17" ht="28" customHeight="1" x14ac:dyDescent="0.2">
      <c r="C39" s="27"/>
      <c r="D39" s="27"/>
      <c r="E39" s="27"/>
      <c r="F39" s="10"/>
      <c r="G39" s="19"/>
      <c r="H39" s="9"/>
      <c r="I39" s="9"/>
      <c r="J39" s="19"/>
      <c r="K39" s="9"/>
      <c r="L39" s="19"/>
    </row>
    <row r="40" spans="1:17" ht="28" customHeight="1" x14ac:dyDescent="0.2">
      <c r="B40" s="18"/>
      <c r="C40" s="9"/>
      <c r="D40" s="9"/>
      <c r="E40" s="9"/>
      <c r="F40" s="10"/>
      <c r="G40" s="19"/>
      <c r="H40" s="9"/>
      <c r="I40" s="9"/>
      <c r="J40" s="19"/>
      <c r="K40" s="9"/>
      <c r="L40" s="19"/>
    </row>
    <row r="41" spans="1:17" ht="28" customHeight="1" x14ac:dyDescent="0.2">
      <c r="B41" s="18"/>
      <c r="C41" s="9"/>
      <c r="D41" s="9"/>
      <c r="E41" s="9"/>
      <c r="F41" s="10"/>
      <c r="G41" s="19"/>
      <c r="H41" s="9"/>
      <c r="I41" s="9"/>
      <c r="J41" s="19"/>
      <c r="K41" s="9"/>
      <c r="L41" s="19"/>
    </row>
    <row r="42" spans="1:17" ht="28" customHeight="1" x14ac:dyDescent="0.2">
      <c r="B42" s="18"/>
      <c r="C42" s="9"/>
      <c r="D42" s="9"/>
      <c r="E42" s="9"/>
      <c r="F42" s="10"/>
      <c r="G42" s="19"/>
      <c r="H42" s="9"/>
      <c r="I42" s="9"/>
      <c r="J42" s="19"/>
      <c r="K42" s="9"/>
      <c r="L42" s="19"/>
    </row>
    <row r="43" spans="1:17" x14ac:dyDescent="0.2">
      <c r="B43" s="9"/>
      <c r="C43" s="9"/>
      <c r="D43" s="9"/>
      <c r="E43" s="9"/>
      <c r="F43" s="10"/>
      <c r="G43" s="19"/>
      <c r="H43" s="9"/>
      <c r="I43" s="9"/>
      <c r="J43" s="19"/>
      <c r="K43" s="9"/>
      <c r="L43" s="19"/>
    </row>
    <row r="44" spans="1:17" ht="25" x14ac:dyDescent="0.2">
      <c r="B44" s="17" t="s">
        <v>32</v>
      </c>
      <c r="C44" s="17"/>
      <c r="D44" s="17"/>
      <c r="E44" s="17"/>
      <c r="F44" s="17"/>
      <c r="G44" s="17"/>
      <c r="H44" s="17"/>
      <c r="I44" s="17"/>
      <c r="J44" s="17"/>
      <c r="K44" s="17"/>
      <c r="L44" s="17"/>
    </row>
    <row r="45" spans="1:17" x14ac:dyDescent="0.2">
      <c r="F45" s="28"/>
      <c r="J45" s="27"/>
    </row>
    <row r="47" spans="1:17" x14ac:dyDescent="0.2">
      <c r="P47" s="27"/>
    </row>
    <row r="48" spans="1:17" x14ac:dyDescent="0.2">
      <c r="P48" s="29"/>
      <c r="Q48" s="27"/>
    </row>
    <row r="49" spans="2:17" x14ac:dyDescent="0.2">
      <c r="P49" s="29"/>
      <c r="Q49" s="27"/>
    </row>
    <row r="50" spans="2:17" x14ac:dyDescent="0.2">
      <c r="F50" s="28"/>
      <c r="P50" s="29"/>
      <c r="Q50" s="27"/>
    </row>
    <row r="51" spans="2:17" x14ac:dyDescent="0.2">
      <c r="P51" s="29"/>
      <c r="Q51" s="27"/>
    </row>
    <row r="52" spans="2:17" x14ac:dyDescent="0.2">
      <c r="P52" s="29"/>
      <c r="Q52" s="27"/>
    </row>
    <row r="53" spans="2:17" x14ac:dyDescent="0.2">
      <c r="H53" s="27"/>
      <c r="I53" s="27"/>
      <c r="J53" s="27"/>
      <c r="P53" s="29"/>
      <c r="Q53" s="27"/>
    </row>
    <row r="55" spans="2:17" x14ac:dyDescent="0.2">
      <c r="B55" s="30"/>
    </row>
    <row r="60" spans="2:17" x14ac:dyDescent="0.2">
      <c r="P60" s="27"/>
    </row>
    <row r="83" spans="1:3" x14ac:dyDescent="0.2">
      <c r="B83" s="31"/>
      <c r="C83" s="32"/>
    </row>
    <row r="84" spans="1:3" x14ac:dyDescent="0.2">
      <c r="B84" s="31"/>
      <c r="C84" s="32"/>
    </row>
    <row r="85" spans="1:3" x14ac:dyDescent="0.2">
      <c r="B85" s="31"/>
      <c r="C85" s="32"/>
    </row>
    <row r="86" spans="1:3" x14ac:dyDescent="0.2">
      <c r="B86" s="31"/>
      <c r="C86" s="32"/>
    </row>
    <row r="88" spans="1:3" x14ac:dyDescent="0.2">
      <c r="B88" s="31"/>
      <c r="C88" s="32"/>
    </row>
    <row r="89" spans="1:3" x14ac:dyDescent="0.2">
      <c r="B89" s="32"/>
      <c r="C89" s="32"/>
    </row>
    <row r="90" spans="1:3" x14ac:dyDescent="0.2">
      <c r="B90" s="32"/>
      <c r="C90" s="32"/>
    </row>
    <row r="91" spans="1:3" x14ac:dyDescent="0.2">
      <c r="B91" s="32"/>
      <c r="C91" s="32"/>
    </row>
    <row r="92" spans="1:3" x14ac:dyDescent="0.2">
      <c r="B92" s="32"/>
      <c r="C92" s="32"/>
    </row>
    <row r="93" spans="1:3" x14ac:dyDescent="0.2">
      <c r="A93" s="8" t="s">
        <v>11</v>
      </c>
      <c r="B93" s="31"/>
      <c r="C93" s="32"/>
    </row>
    <row r="94" spans="1:3" x14ac:dyDescent="0.2">
      <c r="B94" s="31"/>
      <c r="C94" s="32"/>
    </row>
    <row r="95" spans="1:3" x14ac:dyDescent="0.2">
      <c r="B95" s="31"/>
      <c r="C95" s="32"/>
    </row>
    <row r="96" spans="1:3" x14ac:dyDescent="0.2">
      <c r="B96" s="31"/>
      <c r="C96" s="32"/>
    </row>
    <row r="97" spans="2:3" x14ac:dyDescent="0.2">
      <c r="B97" s="31"/>
      <c r="C97" s="32"/>
    </row>
    <row r="98" spans="2:3" x14ac:dyDescent="0.2">
      <c r="B98" s="31"/>
      <c r="C98" s="32"/>
    </row>
  </sheetData>
  <sheetProtection algorithmName="SHA-512" hashValue="Z0ksZK3Ebbdn1IMOpgkSaB+z30KZt05l3JZvL6uJbdNDxmNyJsZhPvbYABXjSrdHu/dVzSe9z5pBJiXSTls5Xw==" saltValue="3hzxd779qOO5gjiCH1kSgw==" spinCount="100000" sheet="1" objects="1" scenarios="1"/>
  <mergeCells count="24">
    <mergeCell ref="B44:L44"/>
    <mergeCell ref="C5:J5"/>
    <mergeCell ref="H18:L18"/>
    <mergeCell ref="H20:L20"/>
    <mergeCell ref="B7:L7"/>
    <mergeCell ref="B9:B10"/>
    <mergeCell ref="K9:K10"/>
    <mergeCell ref="H9:H10"/>
    <mergeCell ref="D9:D10"/>
    <mergeCell ref="H15:L15"/>
    <mergeCell ref="H16:L16"/>
    <mergeCell ref="B23:L23"/>
    <mergeCell ref="E9:G9"/>
    <mergeCell ref="B3:L3"/>
    <mergeCell ref="B2:L2"/>
    <mergeCell ref="B20:E20"/>
    <mergeCell ref="B21:E21"/>
    <mergeCell ref="B15:E15"/>
    <mergeCell ref="I9:J9"/>
    <mergeCell ref="B16:E16"/>
    <mergeCell ref="B17:E17"/>
    <mergeCell ref="B18:E18"/>
    <mergeCell ref="B19:E19"/>
    <mergeCell ref="H17:L17"/>
  </mergeCells>
  <pageMargins left="0.75" right="0.75" top="1" bottom="1" header="0.5" footer="0.5"/>
  <pageSetup orientation="portrait" horizontalDpi="4294967292" verticalDpi="4294967292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62D80A814D2440993021BDEE340A0D" ma:contentTypeVersion="11" ma:contentTypeDescription="Create a new document." ma:contentTypeScope="" ma:versionID="c0d625a9a50c1fe200fecba09e13c397">
  <xsd:schema xmlns:xsd="http://www.w3.org/2001/XMLSchema" xmlns:xs="http://www.w3.org/2001/XMLSchema" xmlns:p="http://schemas.microsoft.com/office/2006/metadata/properties" xmlns:ns2="29fb429b-85e8-40bc-aed8-d7fd3239dd4a" xmlns:ns3="6a3d63d2-b066-4fd6-8d63-c83e04981ed1" targetNamespace="http://schemas.microsoft.com/office/2006/metadata/properties" ma:root="true" ma:fieldsID="5220f72a102c77feab0824e519366053" ns2:_="" ns3:_="">
    <xsd:import namespace="29fb429b-85e8-40bc-aed8-d7fd3239dd4a"/>
    <xsd:import namespace="6a3d63d2-b066-4fd6-8d63-c83e04981e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fb429b-85e8-40bc-aed8-d7fd3239dd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798f3110-b2b7-48bc-b5f0-a137367be0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3d63d2-b066-4fd6-8d63-c83e04981ed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5a028006-db29-4b01-958a-55f6a6138e80}" ma:internalName="TaxCatchAll" ma:showField="CatchAllData" ma:web="6a3d63d2-b066-4fd6-8d63-c83e04981e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9fb429b-85e8-40bc-aed8-d7fd3239dd4a">
      <Terms xmlns="http://schemas.microsoft.com/office/infopath/2007/PartnerControls"/>
    </lcf76f155ced4ddcb4097134ff3c332f>
    <TaxCatchAll xmlns="6a3d63d2-b066-4fd6-8d63-c83e04981ed1" xsi:nil="true"/>
  </documentManagement>
</p:properties>
</file>

<file path=customXml/itemProps1.xml><?xml version="1.0" encoding="utf-8"?>
<ds:datastoreItem xmlns:ds="http://schemas.openxmlformats.org/officeDocument/2006/customXml" ds:itemID="{9943AD2E-5581-479D-8412-5F018FA50D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902EB0-C65C-4EFD-B6AE-435E570A92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fb429b-85e8-40bc-aed8-d7fd3239dd4a"/>
    <ds:schemaRef ds:uri="6a3d63d2-b066-4fd6-8d63-c83e04981e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5AC2B14-0A03-4BA0-ACF6-97EA725FBCAA}">
  <ds:schemaRefs>
    <ds:schemaRef ds:uri="http://schemas.microsoft.com/office/2006/metadata/properties"/>
    <ds:schemaRef ds:uri="http://schemas.microsoft.com/office/infopath/2007/PartnerControls"/>
    <ds:schemaRef ds:uri="29fb429b-85e8-40bc-aed8-d7fd3239dd4a"/>
    <ds:schemaRef ds:uri="6a3d63d2-b066-4fd6-8d63-c83e04981ed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Model_v5 prior immunity</vt:lpstr>
    </vt:vector>
  </TitlesOfParts>
  <Company>Gerente Servicos Tecnicos Agroceres PIC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Linhares</dc:creator>
  <cp:lastModifiedBy>Pere Roca</cp:lastModifiedBy>
  <dcterms:created xsi:type="dcterms:W3CDTF">2014-05-27T12:42:13Z</dcterms:created>
  <dcterms:modified xsi:type="dcterms:W3CDTF">2024-07-26T14:37:37Z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0x0101009562D80A814D2440993021BDEE340A0D</vt:lpwstr>
  </property>
</Properties>
</file>